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a\Desktop\"/>
    </mc:Choice>
  </mc:AlternateContent>
  <xr:revisionPtr revIDLastSave="0" documentId="13_ncr:1_{3FCEDE12-D738-4BD6-9C61-A42B7C376C13}" xr6:coauthVersionLast="40" xr6:coauthVersionMax="40" xr10:uidLastSave="{00000000-0000-0000-0000-000000000000}"/>
  <bookViews>
    <workbookView xWindow="0" yWindow="0" windowWidth="28800" windowHeight="12225" xr2:uid="{FC4710D6-99A2-4A86-90BF-9A3A00A3794E}"/>
  </bookViews>
  <sheets>
    <sheet name="NCAE Template" sheetId="2" r:id="rId1"/>
  </sheets>
  <definedNames>
    <definedName name="_F9EmailXmlGuidCells0" hidden="1">"{EB1D0F8C-5F8F-4AFD-BE3D-C8F082E659C8}"</definedName>
    <definedName name="_xlnm.Print_Area" localSheetId="0">'NCAE Template'!$B$8:$Q$45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2" l="1"/>
  <c r="K43" i="2"/>
  <c r="O12" i="2"/>
  <c r="Q19" i="2"/>
  <c r="K41" i="2"/>
  <c r="I18" i="2"/>
  <c r="L13" i="2" l="1"/>
  <c r="L14" i="2"/>
  <c r="L15" i="2"/>
  <c r="L16" i="2"/>
  <c r="L12" i="2"/>
  <c r="Q29" i="2" l="1"/>
  <c r="Q30" i="2" s="1"/>
  <c r="E33" i="2"/>
  <c r="E16" i="2"/>
  <c r="L18" i="2" l="1"/>
  <c r="E23" i="2"/>
  <c r="K32" i="2" l="1"/>
  <c r="K34" i="2"/>
  <c r="K33" i="2"/>
  <c r="E35" i="2"/>
  <c r="K24" i="2" s="1"/>
  <c r="K25" i="2"/>
  <c r="K35" i="2" l="1"/>
  <c r="K26" i="2"/>
  <c r="Q12" i="2" s="1"/>
  <c r="Q13" i="2" s="1"/>
  <c r="K44" i="2"/>
  <c r="Q20" i="2" s="1"/>
  <c r="Q22" i="2" s="1"/>
</calcChain>
</file>

<file path=xl/sharedStrings.xml><?xml version="1.0" encoding="utf-8"?>
<sst xmlns="http://schemas.openxmlformats.org/spreadsheetml/2006/main" count="184" uniqueCount="86">
  <si>
    <t>HOURS SUMMARY</t>
  </si>
  <si>
    <t>TOTAL HOURLY EXPENSE - FOREIGN</t>
  </si>
  <si>
    <t>Annual</t>
  </si>
  <si>
    <t>LABOR</t>
  </si>
  <si>
    <t>Notes</t>
  </si>
  <si>
    <t>Total #</t>
  </si>
  <si>
    <t>Total</t>
  </si>
  <si>
    <t>2018 AEWR</t>
  </si>
  <si>
    <t>Contract #</t>
  </si>
  <si>
    <t># Workers</t>
  </si>
  <si>
    <t>Weeks</t>
  </si>
  <si>
    <t>Total Hours</t>
  </si>
  <si>
    <t>Hours</t>
  </si>
  <si>
    <t>Payroll Taxes</t>
  </si>
  <si>
    <t>Driving to/from field daily + weekly trip to town</t>
  </si>
  <si>
    <t>Overhead</t>
  </si>
  <si>
    <t>Total Hourly Expense</t>
  </si>
  <si>
    <t>SUBTOTAL LABOR</t>
  </si>
  <si>
    <t>OVERHEAD SUMMARY PER HOUR</t>
  </si>
  <si>
    <t>FICA/MEDI Taxes</t>
  </si>
  <si>
    <t>Total Overhead Expenses</t>
  </si>
  <si>
    <t>FUTA Taxes</t>
  </si>
  <si>
    <t>EQUIPMENT COSTS</t>
  </si>
  <si>
    <t>SUTA Taxes</t>
  </si>
  <si>
    <t>Total Overhead per Hour</t>
  </si>
  <si>
    <t>Total Tax Savings per Hour</t>
  </si>
  <si>
    <t>SUBTOTAL EQUIP COSTS</t>
  </si>
  <si>
    <t>OVERHEAD SUMMARY BY CATEGORY</t>
  </si>
  <si>
    <t xml:space="preserve">TRAVEL                        </t>
  </si>
  <si>
    <t>LEGAL FEES</t>
  </si>
  <si>
    <t>TOTAL HOURLY EXPENSE - FLC</t>
  </si>
  <si>
    <t>Avg. Local Rate</t>
  </si>
  <si>
    <t>FLC Markup @ 38%</t>
  </si>
  <si>
    <t>ADMINISTRATIVE COSTS</t>
  </si>
  <si>
    <t>Legal fees related to H-2A contracts</t>
  </si>
  <si>
    <t>In/out bound travel</t>
  </si>
  <si>
    <t>Avg.</t>
  </si>
  <si>
    <t>H-2A Administrative per Hour</t>
  </si>
  <si>
    <t>TOTAL HOURLY EXPENSE - DOMESTIC</t>
  </si>
  <si>
    <t>EXPENSE CATEGORIES</t>
  </si>
  <si>
    <t>TOTAL H-2A OVERHEAD EXPENSES</t>
  </si>
  <si>
    <t>Hours/wk.</t>
  </si>
  <si>
    <t>W/C premiums on manager &amp; driving hours</t>
  </si>
  <si>
    <t>MEALS</t>
  </si>
  <si>
    <t>In/out bound travel (lodging, buses, etc.)</t>
  </si>
  <si>
    <t xml:space="preserve">GAS           </t>
  </si>
  <si>
    <t>Utilities for houses</t>
  </si>
  <si>
    <t>Agent, recruitment, application, gov't fees, etc.</t>
  </si>
  <si>
    <t>SUBTOTAL ADMIN COSTS</t>
  </si>
  <si>
    <t>In/outbound Travel per Hour</t>
  </si>
  <si>
    <t>Housing/Daily Trans. per Hour</t>
  </si>
  <si>
    <t>H-2A Overhead Fees Budget</t>
  </si>
  <si>
    <t>Payroll taxes on H-2A manager/staff</t>
  </si>
  <si>
    <r>
      <t xml:space="preserve">MGT/SUPERVISOR LABOR </t>
    </r>
    <r>
      <rPr>
        <vertAlign val="superscript"/>
        <sz val="12"/>
        <rFont val="Arial"/>
        <family val="2"/>
      </rPr>
      <t>1</t>
    </r>
  </si>
  <si>
    <t>#</t>
  </si>
  <si>
    <t>Note</t>
  </si>
  <si>
    <r>
      <t xml:space="preserve">HEALTH INSURANCE </t>
    </r>
    <r>
      <rPr>
        <vertAlign val="superscript"/>
        <sz val="12"/>
        <rFont val="Arial"/>
        <family val="2"/>
      </rPr>
      <t>1</t>
    </r>
  </si>
  <si>
    <r>
      <t xml:space="preserve">PAYROLL TAXES </t>
    </r>
    <r>
      <rPr>
        <vertAlign val="superscript"/>
        <sz val="12"/>
        <rFont val="Arial"/>
        <family val="2"/>
      </rPr>
      <t>1</t>
    </r>
  </si>
  <si>
    <t>FT manager/office staff for H-2A program admin</t>
  </si>
  <si>
    <t>Insurance for H-2A manager/staff</t>
  </si>
  <si>
    <t>This could be a 'manager' but it could also be a new admin staff to assist with paperwork, logistics, hiring, recruitment, payroll, etc.  This does NOT count fieldmen/foremen working in the field (that would be a growing expense, not an admin expense). Labor would include regular time and PTO.  Payroll taxes include FICA/Medicare, FUTA, SUTA.  Depending on location you may need to add in additional State/Local taxes.</t>
  </si>
  <si>
    <r>
      <t xml:space="preserve">DRIVING LABOR </t>
    </r>
    <r>
      <rPr>
        <vertAlign val="superscript"/>
        <sz val="12"/>
        <rFont val="Arial"/>
        <family val="2"/>
      </rPr>
      <t>2</t>
    </r>
  </si>
  <si>
    <t>Driving labor is the labor (domestic or foreign) that is operating the daily transportation to/from the housing to the worksite.  Some growers might consider this a growing expense and NOT an H-2A administrative expense.  If the standard practice in your operation is to transport workers to/from the field then leave that expense as a growing expense.  This item will also include the labor expense associated with transporting workers to/from town every week for groceries and supplies.</t>
  </si>
  <si>
    <r>
      <t xml:space="preserve">WORKER'S COMP PREMIUMS </t>
    </r>
    <r>
      <rPr>
        <vertAlign val="superscript"/>
        <sz val="12"/>
        <rFont val="Arial"/>
        <family val="2"/>
      </rPr>
      <t>3</t>
    </r>
  </si>
  <si>
    <t>Workers Comp premiums are calculated a variety of ways depending on where the work is performed.  Please consult a payroll tax professional for questions related to workers compensation.</t>
  </si>
  <si>
    <t>PROFESSIONAL SERVICES</t>
  </si>
  <si>
    <r>
      <t xml:space="preserve">REPAIR &amp; MAINTENANCE EXP </t>
    </r>
    <r>
      <rPr>
        <vertAlign val="superscript"/>
        <sz val="12"/>
        <rFont val="Arial"/>
        <family val="2"/>
      </rPr>
      <t>4</t>
    </r>
  </si>
  <si>
    <t>This budget is a template for NCAE members to assist them with analyizing the overhead</t>
  </si>
  <si>
    <t xml:space="preserve"> expenses related to using the federal H-2A guest worker program.  Not all expense catagories</t>
  </si>
  <si>
    <t xml:space="preserve"> will be applicable to all situations.  </t>
  </si>
  <si>
    <t>Please consult your tax professional and/or attorney for questions.</t>
  </si>
  <si>
    <t>Housing/vehicle lease/rental</t>
  </si>
  <si>
    <t>Property taxes - houses &amp; vehicles</t>
  </si>
  <si>
    <t>Gas/diesel for vehicles</t>
  </si>
  <si>
    <t>Housing/vehicle repair &amp; maintenance</t>
  </si>
  <si>
    <t>House &amp; vehicle insurance</t>
  </si>
  <si>
    <t>Houses &amp; vehicles</t>
  </si>
  <si>
    <t>Housing &amp; transportation repairs and maintenance expenses will vary based on a number of factors, including, but not limited to: Do you own or lease the housing and transportation?  How old is the housing and transportation? How many miles are placed on the transportation each year (more miles = more repairs).  Are the vehicles primarily on paved roads or gravel roads? NOTE: Do not forget the costs of the DOL/DOT vehicle inspections.</t>
  </si>
  <si>
    <t>EQUIP LEASE</t>
  </si>
  <si>
    <t>HOUSING UTILITIES</t>
  </si>
  <si>
    <t>PROPERTY TAXES</t>
  </si>
  <si>
    <t>PROPERTY INSURANCE</t>
  </si>
  <si>
    <t>DEPRECIATION - BLDG &amp; EQUIP</t>
  </si>
  <si>
    <r>
      <t xml:space="preserve">PAYROLL TAX SAVINGS </t>
    </r>
    <r>
      <rPr>
        <b/>
        <vertAlign val="superscript"/>
        <sz val="12"/>
        <rFont val="Arial"/>
        <family val="2"/>
      </rPr>
      <t>5</t>
    </r>
  </si>
  <si>
    <t>Taxability of H-2A wages may vary by location.  Please consult your tax professional for questions related to the taxability of H-2A wages in your specific situation.</t>
  </si>
  <si>
    <t>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</si>
</sst>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3" applyFill="1"/>
    <xf numFmtId="0" fontId="4" fillId="0" borderId="0" xfId="3" applyFont="1" applyFill="1" applyProtection="1"/>
    <xf numFmtId="164" fontId="4" fillId="0" borderId="0" xfId="2" applyNumberFormat="1" applyFont="1" applyFill="1" applyProtection="1"/>
    <xf numFmtId="0" fontId="2" fillId="0" borderId="0" xfId="3" applyFill="1" applyAlignment="1">
      <alignment horizontal="center"/>
    </xf>
    <xf numFmtId="0" fontId="3" fillId="0" borderId="0" xfId="3" applyFont="1" applyFill="1" applyProtection="1"/>
    <xf numFmtId="0" fontId="3" fillId="0" borderId="0" xfId="3" applyFont="1" applyFill="1" applyAlignment="1" applyProtection="1">
      <alignment horizontal="center"/>
    </xf>
    <xf numFmtId="3" fontId="4" fillId="0" borderId="0" xfId="3" applyNumberFormat="1" applyFont="1" applyFill="1" applyBorder="1" applyProtection="1"/>
    <xf numFmtId="164" fontId="3" fillId="0" borderId="5" xfId="2" applyNumberFormat="1" applyFont="1" applyFill="1" applyBorder="1" applyAlignment="1" applyProtection="1">
      <alignment horizontal="center"/>
    </xf>
    <xf numFmtId="0" fontId="2" fillId="0" borderId="4" xfId="3" applyFill="1" applyBorder="1" applyAlignment="1">
      <alignment horizontal="center"/>
    </xf>
    <xf numFmtId="0" fontId="2" fillId="0" borderId="0" xfId="3" applyFill="1" applyBorder="1" applyAlignment="1">
      <alignment horizontal="center"/>
    </xf>
    <xf numFmtId="0" fontId="2" fillId="0" borderId="0" xfId="3" applyFill="1" applyBorder="1"/>
    <xf numFmtId="0" fontId="2" fillId="0" borderId="5" xfId="3" applyFill="1" applyBorder="1"/>
    <xf numFmtId="3" fontId="3" fillId="0" borderId="6" xfId="3" applyNumberFormat="1" applyFont="1" applyFill="1" applyBorder="1" applyProtection="1"/>
    <xf numFmtId="164" fontId="3" fillId="0" borderId="7" xfId="2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right" indent="1"/>
    </xf>
    <xf numFmtId="44" fontId="2" fillId="0" borderId="5" xfId="2" applyFont="1" applyFill="1" applyBorder="1"/>
    <xf numFmtId="164" fontId="4" fillId="0" borderId="5" xfId="2" applyNumberFormat="1" applyFont="1" applyFill="1" applyBorder="1" applyProtection="1"/>
    <xf numFmtId="0" fontId="4" fillId="0" borderId="8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7" xfId="3" applyFont="1" applyFill="1" applyBorder="1" applyAlignment="1">
      <alignment horizontal="center"/>
    </xf>
    <xf numFmtId="165" fontId="2" fillId="0" borderId="0" xfId="1" applyNumberFormat="1" applyFont="1" applyFill="1" applyBorder="1"/>
    <xf numFmtId="165" fontId="2" fillId="0" borderId="5" xfId="1" applyNumberFormat="1" applyFont="1" applyFill="1" applyBorder="1"/>
    <xf numFmtId="0" fontId="4" fillId="0" borderId="9" xfId="3" applyFont="1" applyFill="1" applyBorder="1" applyAlignment="1">
      <alignment horizontal="right" indent="1"/>
    </xf>
    <xf numFmtId="44" fontId="2" fillId="0" borderId="10" xfId="2" applyFont="1" applyFill="1" applyBorder="1"/>
    <xf numFmtId="0" fontId="2" fillId="0" borderId="11" xfId="3" applyFill="1" applyBorder="1" applyAlignment="1">
      <alignment horizontal="center"/>
    </xf>
    <xf numFmtId="0" fontId="2" fillId="0" borderId="12" xfId="3" applyFill="1" applyBorder="1"/>
    <xf numFmtId="0" fontId="2" fillId="0" borderId="13" xfId="3" applyFill="1" applyBorder="1"/>
    <xf numFmtId="165" fontId="2" fillId="0" borderId="10" xfId="3" applyNumberFormat="1" applyFill="1" applyBorder="1"/>
    <xf numFmtId="0" fontId="2" fillId="0" borderId="12" xfId="3" applyFill="1" applyBorder="1" applyAlignment="1">
      <alignment horizontal="center"/>
    </xf>
    <xf numFmtId="3" fontId="3" fillId="0" borderId="14" xfId="3" applyNumberFormat="1" applyFont="1" applyFill="1" applyBorder="1" applyAlignment="1" applyProtection="1">
      <alignment horizontal="left" indent="1"/>
    </xf>
    <xf numFmtId="164" fontId="3" fillId="0" borderId="15" xfId="2" applyNumberFormat="1" applyFont="1" applyFill="1" applyBorder="1" applyProtection="1"/>
    <xf numFmtId="0" fontId="4" fillId="0" borderId="0" xfId="3" applyFont="1" applyFill="1"/>
    <xf numFmtId="0" fontId="4" fillId="0" borderId="0" xfId="3" applyFont="1" applyFill="1" applyBorder="1" applyAlignment="1">
      <alignment horizontal="right"/>
    </xf>
    <xf numFmtId="164" fontId="2" fillId="0" borderId="5" xfId="2" applyNumberFormat="1" applyFont="1" applyFill="1" applyBorder="1"/>
    <xf numFmtId="0" fontId="4" fillId="0" borderId="4" xfId="3" applyFont="1" applyFill="1" applyBorder="1" applyAlignment="1">
      <alignment horizontal="center"/>
    </xf>
    <xf numFmtId="165" fontId="2" fillId="0" borderId="5" xfId="3" applyNumberFormat="1" applyFill="1" applyBorder="1"/>
    <xf numFmtId="0" fontId="4" fillId="0" borderId="9" xfId="3" applyFont="1" applyFill="1" applyBorder="1" applyAlignment="1">
      <alignment horizontal="center"/>
    </xf>
    <xf numFmtId="0" fontId="4" fillId="0" borderId="9" xfId="3" applyFont="1" applyFill="1" applyBorder="1" applyAlignment="1">
      <alignment horizontal="right"/>
    </xf>
    <xf numFmtId="0" fontId="2" fillId="0" borderId="12" xfId="3" applyFill="1" applyBorder="1" applyAlignment="1">
      <alignment horizontal="right"/>
    </xf>
    <xf numFmtId="0" fontId="4" fillId="0" borderId="0" xfId="3" applyFont="1" applyFill="1" applyAlignment="1" applyProtection="1">
      <alignment horizontal="center"/>
    </xf>
    <xf numFmtId="0" fontId="2" fillId="0" borderId="9" xfId="3" applyFill="1" applyBorder="1" applyAlignment="1">
      <alignment horizontal="center"/>
    </xf>
    <xf numFmtId="44" fontId="2" fillId="0" borderId="10" xfId="3" applyNumberFormat="1" applyFill="1" applyBorder="1"/>
    <xf numFmtId="3" fontId="3" fillId="0" borderId="9" xfId="3" applyNumberFormat="1" applyFont="1" applyFill="1" applyBorder="1" applyAlignment="1" applyProtection="1">
      <alignment horizontal="right" indent="2"/>
    </xf>
    <xf numFmtId="164" fontId="3" fillId="0" borderId="10" xfId="2" applyNumberFormat="1" applyFont="1" applyFill="1" applyBorder="1" applyProtection="1"/>
    <xf numFmtId="3" fontId="4" fillId="0" borderId="12" xfId="3" applyNumberFormat="1" applyFont="1" applyFill="1" applyBorder="1" applyAlignment="1" applyProtection="1">
      <alignment horizontal="left" indent="1"/>
    </xf>
    <xf numFmtId="164" fontId="4" fillId="0" borderId="13" xfId="2" applyNumberFormat="1" applyFont="1" applyFill="1" applyBorder="1" applyProtection="1"/>
    <xf numFmtId="0" fontId="3" fillId="0" borderId="0" xfId="3" applyFont="1" applyFill="1" applyBorder="1" applyAlignment="1" applyProtection="1">
      <alignment horizontal="center"/>
    </xf>
    <xf numFmtId="3" fontId="4" fillId="0" borderId="6" xfId="3" applyNumberFormat="1" applyFont="1" applyFill="1" applyBorder="1" applyProtection="1"/>
    <xf numFmtId="164" fontId="4" fillId="0" borderId="7" xfId="2" applyNumberFormat="1" applyFont="1" applyFill="1" applyBorder="1" applyProtection="1"/>
    <xf numFmtId="3" fontId="3" fillId="0" borderId="4" xfId="3" applyNumberFormat="1" applyFont="1" applyFill="1" applyBorder="1" applyProtection="1"/>
    <xf numFmtId="3" fontId="3" fillId="0" borderId="11" xfId="3" applyNumberFormat="1" applyFont="1" applyFill="1" applyBorder="1" applyProtection="1"/>
    <xf numFmtId="165" fontId="2" fillId="0" borderId="0" xfId="3" applyNumberFormat="1" applyFill="1" applyBorder="1"/>
    <xf numFmtId="0" fontId="3" fillId="0" borderId="0" xfId="3" applyFont="1" applyFill="1" applyBorder="1" applyAlignment="1"/>
    <xf numFmtId="0" fontId="5" fillId="0" borderId="0" xfId="3" applyFont="1" applyFill="1" applyProtection="1"/>
    <xf numFmtId="0" fontId="6" fillId="0" borderId="6" xfId="3" applyFont="1" applyFill="1" applyBorder="1" applyAlignment="1" applyProtection="1">
      <alignment horizontal="center"/>
    </xf>
    <xf numFmtId="0" fontId="5" fillId="0" borderId="16" xfId="3" applyFont="1" applyFill="1" applyBorder="1" applyAlignment="1" applyProtection="1">
      <alignment horizontal="left" vertical="top" wrapText="1"/>
    </xf>
    <xf numFmtId="0" fontId="5" fillId="0" borderId="17" xfId="3" applyFont="1" applyFill="1" applyBorder="1" applyAlignment="1" applyProtection="1">
      <alignment horizontal="left" vertical="top" wrapText="1"/>
    </xf>
    <xf numFmtId="0" fontId="5" fillId="0" borderId="17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left"/>
    </xf>
    <xf numFmtId="0" fontId="5" fillId="0" borderId="18" xfId="3" applyFont="1" applyFill="1" applyBorder="1" applyAlignment="1" applyProtection="1">
      <alignment horizontal="left" vertical="top" wrapText="1"/>
    </xf>
    <xf numFmtId="0" fontId="5" fillId="0" borderId="19" xfId="3" applyFont="1" applyFill="1" applyBorder="1" applyAlignment="1" applyProtection="1">
      <alignment horizontal="left" vertical="top" wrapText="1"/>
    </xf>
    <xf numFmtId="0" fontId="5" fillId="0" borderId="20" xfId="3" applyFont="1" applyFill="1" applyBorder="1" applyAlignment="1" applyProtection="1">
      <alignment horizontal="lef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21" xfId="3" applyFont="1" applyFill="1" applyBorder="1" applyAlignment="1" applyProtection="1">
      <alignment horizontal="left" vertical="top" wrapText="1"/>
    </xf>
    <xf numFmtId="0" fontId="5" fillId="0" borderId="22" xfId="3" applyFont="1" applyFill="1" applyBorder="1" applyAlignment="1" applyProtection="1">
      <alignment horizontal="left" vertical="top" wrapText="1"/>
    </xf>
    <xf numFmtId="0" fontId="5" fillId="0" borderId="6" xfId="3" applyFont="1" applyFill="1" applyBorder="1" applyAlignment="1" applyProtection="1">
      <alignment horizontal="left" vertical="top" wrapText="1"/>
    </xf>
    <xf numFmtId="0" fontId="5" fillId="0" borderId="23" xfId="3" applyFont="1" applyFill="1" applyBorder="1" applyAlignment="1" applyProtection="1">
      <alignment horizontal="left" vertical="top" wrapText="1"/>
    </xf>
    <xf numFmtId="0" fontId="5" fillId="0" borderId="24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horizontal="center" vertical="center"/>
    </xf>
    <xf numFmtId="0" fontId="5" fillId="0" borderId="26" xfId="3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center"/>
    </xf>
    <xf numFmtId="0" fontId="3" fillId="2" borderId="2" xfId="3" applyFont="1" applyFill="1" applyBorder="1" applyAlignment="1" applyProtection="1">
      <alignment horizontal="center"/>
    </xf>
    <xf numFmtId="0" fontId="3" fillId="2" borderId="3" xfId="3" applyFont="1" applyFill="1" applyBorder="1" applyAlignment="1" applyProtection="1">
      <alignment horizontal="center"/>
    </xf>
    <xf numFmtId="0" fontId="3" fillId="3" borderId="1" xfId="3" applyFont="1" applyFill="1" applyBorder="1" applyAlignment="1">
      <alignment horizontal="center"/>
    </xf>
    <xf numFmtId="0" fontId="2" fillId="3" borderId="2" xfId="3" applyFill="1" applyBorder="1" applyAlignment="1">
      <alignment horizontal="center"/>
    </xf>
    <xf numFmtId="0" fontId="2" fillId="3" borderId="3" xfId="3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5" borderId="1" xfId="3" applyFont="1" applyFill="1" applyBorder="1" applyAlignment="1">
      <alignment horizontal="center"/>
    </xf>
    <xf numFmtId="0" fontId="3" fillId="5" borderId="2" xfId="3" applyFont="1" applyFill="1" applyBorder="1" applyAlignment="1">
      <alignment horizontal="center"/>
    </xf>
    <xf numFmtId="0" fontId="3" fillId="5" borderId="3" xfId="3" applyFont="1" applyFill="1" applyBorder="1" applyAlignment="1">
      <alignment horizontal="center"/>
    </xf>
    <xf numFmtId="0" fontId="3" fillId="4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horizontal="center"/>
    </xf>
    <xf numFmtId="0" fontId="3" fillId="4" borderId="3" xfId="3" applyFont="1" applyFill="1" applyBorder="1" applyAlignment="1">
      <alignment horizontal="center"/>
    </xf>
    <xf numFmtId="0" fontId="2" fillId="4" borderId="2" xfId="3" applyFill="1" applyBorder="1" applyAlignment="1">
      <alignment horizontal="center"/>
    </xf>
    <xf numFmtId="0" fontId="2" fillId="4" borderId="3" xfId="3" applyFill="1" applyBorder="1" applyAlignment="1">
      <alignment horizontal="center"/>
    </xf>
    <xf numFmtId="0" fontId="10" fillId="0" borderId="6" xfId="3" applyFont="1" applyFill="1" applyBorder="1" applyAlignment="1" applyProtection="1">
      <alignment horizontal="center"/>
    </xf>
    <xf numFmtId="165" fontId="2" fillId="0" borderId="9" xfId="3" applyNumberFormat="1" applyFill="1" applyBorder="1" applyAlignment="1">
      <alignment horizontal="center"/>
    </xf>
    <xf numFmtId="10" fontId="2" fillId="0" borderId="4" xfId="4" applyNumberFormat="1" applyFont="1" applyFill="1" applyBorder="1" applyAlignment="1">
      <alignment horizontal="center"/>
    </xf>
    <xf numFmtId="0" fontId="8" fillId="0" borderId="0" xfId="3" applyFont="1" applyFill="1" applyAlignment="1" applyProtection="1">
      <alignment horizontal="center" vertical="center"/>
    </xf>
    <xf numFmtId="0" fontId="9" fillId="0" borderId="0" xfId="3" applyFont="1" applyFill="1" applyAlignment="1" applyProtection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3" xr:uid="{32CC635E-6457-420A-A388-3B6402C7215B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C30F7-FF47-478E-A081-136F627463AA}">
  <sheetPr>
    <pageSetUpPr fitToPage="1"/>
  </sheetPr>
  <dimension ref="A1:S69"/>
  <sheetViews>
    <sheetView tabSelected="1" zoomScale="80" zoomScaleNormal="80" workbookViewId="0"/>
  </sheetViews>
  <sheetFormatPr defaultColWidth="11.42578125" defaultRowHeight="15.75" x14ac:dyDescent="0.25"/>
  <cols>
    <col min="1" max="1" width="5.140625" style="1" customWidth="1"/>
    <col min="2" max="2" width="3.140625" style="2" customWidth="1"/>
    <col min="3" max="3" width="38.85546875" style="5" customWidth="1"/>
    <col min="4" max="4" width="53" style="2" customWidth="1"/>
    <col min="5" max="5" width="17" style="2" customWidth="1"/>
    <col min="6" max="6" width="4.7109375" style="3" customWidth="1"/>
    <col min="7" max="7" width="4.7109375" style="1" customWidth="1"/>
    <col min="8" max="8" width="11.85546875" style="1" customWidth="1"/>
    <col min="9" max="9" width="13.42578125" style="4" customWidth="1"/>
    <col min="10" max="10" width="13.7109375" style="4" customWidth="1"/>
    <col min="11" max="11" width="14.28515625" style="1" customWidth="1"/>
    <col min="12" max="12" width="14.85546875" style="1" customWidth="1"/>
    <col min="13" max="14" width="4.7109375" style="4" customWidth="1"/>
    <col min="15" max="15" width="9.7109375" style="1" customWidth="1"/>
    <col min="16" max="16" width="24.28515625" style="1" customWidth="1"/>
    <col min="17" max="17" width="19.140625" style="1" customWidth="1"/>
    <col min="18" max="18" width="17.7109375" style="1" customWidth="1"/>
    <col min="19" max="16384" width="11.42578125" style="1"/>
  </cols>
  <sheetData>
    <row r="1" spans="2:17" ht="24.75" customHeight="1" x14ac:dyDescent="0.25">
      <c r="C1" s="90" t="s">
        <v>51</v>
      </c>
      <c r="D1" s="90"/>
      <c r="E1" s="90"/>
    </row>
    <row r="2" spans="2:17" ht="15" x14ac:dyDescent="0.2">
      <c r="C2" s="93" t="s">
        <v>67</v>
      </c>
      <c r="D2" s="94"/>
      <c r="E2" s="94"/>
    </row>
    <row r="3" spans="2:17" ht="15" x14ac:dyDescent="0.2">
      <c r="C3" s="93" t="s">
        <v>68</v>
      </c>
      <c r="D3" s="93"/>
      <c r="E3" s="93"/>
    </row>
    <row r="4" spans="2:17" ht="15" x14ac:dyDescent="0.2">
      <c r="C4" s="93" t="s">
        <v>69</v>
      </c>
      <c r="D4" s="93"/>
      <c r="E4" s="93"/>
    </row>
    <row r="5" spans="2:17" ht="15" x14ac:dyDescent="0.2">
      <c r="C5" s="93" t="s">
        <v>70</v>
      </c>
      <c r="D5" s="93"/>
      <c r="E5" s="93"/>
    </row>
    <row r="6" spans="2:17" x14ac:dyDescent="0.25">
      <c r="B6" s="49"/>
      <c r="C6" s="49"/>
      <c r="E6" s="3"/>
      <c r="F6" s="1"/>
      <c r="H6" s="4"/>
      <c r="J6" s="1"/>
      <c r="L6" s="4"/>
      <c r="N6" s="1"/>
    </row>
    <row r="7" spans="2:17" ht="16.5" thickBot="1" x14ac:dyDescent="0.3">
      <c r="B7" s="5"/>
      <c r="C7" s="2"/>
      <c r="D7" s="6"/>
      <c r="E7" s="3"/>
      <c r="F7" s="1"/>
      <c r="H7" s="4"/>
      <c r="J7" s="1"/>
      <c r="L7" s="4"/>
      <c r="N7" s="1"/>
    </row>
    <row r="8" spans="2:17" ht="18.75" x14ac:dyDescent="0.25">
      <c r="B8" s="73" t="s">
        <v>39</v>
      </c>
      <c r="C8" s="74"/>
      <c r="D8" s="74"/>
      <c r="E8" s="75"/>
      <c r="F8" s="1"/>
      <c r="H8" s="79" t="s">
        <v>0</v>
      </c>
      <c r="I8" s="80"/>
      <c r="J8" s="80"/>
      <c r="K8" s="80"/>
      <c r="L8" s="81"/>
      <c r="M8" s="11"/>
      <c r="N8" s="11"/>
      <c r="O8" s="76" t="s">
        <v>1</v>
      </c>
      <c r="P8" s="77"/>
      <c r="Q8" s="78"/>
    </row>
    <row r="9" spans="2:17" x14ac:dyDescent="0.25">
      <c r="B9" s="52"/>
      <c r="C9" s="7"/>
      <c r="D9" s="7"/>
      <c r="E9" s="8" t="s">
        <v>2</v>
      </c>
      <c r="F9" s="1"/>
      <c r="H9" s="9"/>
      <c r="I9" s="10"/>
      <c r="J9" s="10"/>
      <c r="K9" s="10"/>
      <c r="L9" s="12"/>
      <c r="M9" s="55"/>
      <c r="N9" s="55"/>
      <c r="O9" s="9"/>
      <c r="P9" s="11"/>
      <c r="Q9" s="12"/>
    </row>
    <row r="10" spans="2:17" x14ac:dyDescent="0.25">
      <c r="B10" s="52" t="s">
        <v>3</v>
      </c>
      <c r="C10" s="50"/>
      <c r="D10" s="13" t="s">
        <v>4</v>
      </c>
      <c r="E10" s="14" t="s">
        <v>85</v>
      </c>
      <c r="F10" s="1"/>
      <c r="H10" s="9"/>
      <c r="I10" s="10"/>
      <c r="J10" s="15" t="s">
        <v>5</v>
      </c>
      <c r="K10" s="15" t="s">
        <v>36</v>
      </c>
      <c r="L10" s="16" t="s">
        <v>6</v>
      </c>
      <c r="M10" s="11"/>
      <c r="N10" s="11"/>
      <c r="O10" s="9"/>
      <c r="P10" s="17" t="s">
        <v>7</v>
      </c>
      <c r="Q10" s="18">
        <v>14.12</v>
      </c>
    </row>
    <row r="11" spans="2:17" ht="18.75" x14ac:dyDescent="0.25">
      <c r="B11" s="52"/>
      <c r="C11" s="7" t="s">
        <v>53</v>
      </c>
      <c r="D11" s="7" t="s">
        <v>58</v>
      </c>
      <c r="E11" s="19">
        <v>75000</v>
      </c>
      <c r="F11" s="1"/>
      <c r="H11" s="20" t="s">
        <v>8</v>
      </c>
      <c r="I11" s="21" t="s">
        <v>9</v>
      </c>
      <c r="J11" s="21" t="s">
        <v>10</v>
      </c>
      <c r="K11" s="21" t="s">
        <v>41</v>
      </c>
      <c r="L11" s="22" t="s">
        <v>12</v>
      </c>
      <c r="M11" s="15"/>
      <c r="N11" s="15"/>
      <c r="O11" s="9"/>
      <c r="P11" s="17" t="s">
        <v>13</v>
      </c>
      <c r="Q11" s="18">
        <v>0</v>
      </c>
    </row>
    <row r="12" spans="2:17" ht="18.75" x14ac:dyDescent="0.25">
      <c r="B12" s="52"/>
      <c r="C12" s="7" t="s">
        <v>57</v>
      </c>
      <c r="D12" s="7" t="s">
        <v>52</v>
      </c>
      <c r="E12" s="19">
        <v>7000</v>
      </c>
      <c r="F12" s="1"/>
      <c r="H12" s="9">
        <v>1</v>
      </c>
      <c r="I12" s="10">
        <v>30</v>
      </c>
      <c r="J12" s="10">
        <v>26</v>
      </c>
      <c r="K12" s="10">
        <v>50</v>
      </c>
      <c r="L12" s="24">
        <f>I12*J12*K12</f>
        <v>39000</v>
      </c>
      <c r="M12" s="15"/>
      <c r="N12" s="15"/>
      <c r="O12" s="92">
        <f>Q12/Q10</f>
        <v>0.2952205674516184</v>
      </c>
      <c r="P12" s="17" t="s">
        <v>15</v>
      </c>
      <c r="Q12" s="18">
        <f>+K26</f>
        <v>4.1685144124168518</v>
      </c>
    </row>
    <row r="13" spans="2:17" ht="19.5" thickBot="1" x14ac:dyDescent="0.3">
      <c r="B13" s="52"/>
      <c r="C13" s="7" t="s">
        <v>56</v>
      </c>
      <c r="D13" s="7" t="s">
        <v>59</v>
      </c>
      <c r="E13" s="19">
        <v>6500</v>
      </c>
      <c r="F13" s="1"/>
      <c r="H13" s="9">
        <v>2</v>
      </c>
      <c r="I13" s="10">
        <v>65</v>
      </c>
      <c r="J13" s="10">
        <v>10</v>
      </c>
      <c r="K13" s="10">
        <v>55</v>
      </c>
      <c r="L13" s="24">
        <f t="shared" ref="L13:L16" si="0">I13*J13*K13</f>
        <v>35750</v>
      </c>
      <c r="M13" s="23"/>
      <c r="N13" s="23"/>
      <c r="O13" s="9"/>
      <c r="P13" s="25" t="s">
        <v>16</v>
      </c>
      <c r="Q13" s="26">
        <f>SUM(Q10:Q12)</f>
        <v>18.288514412416852</v>
      </c>
    </row>
    <row r="14" spans="2:17" ht="20.25" thickTop="1" thickBot="1" x14ac:dyDescent="0.3">
      <c r="B14" s="52"/>
      <c r="C14" s="7" t="s">
        <v>61</v>
      </c>
      <c r="D14" s="7" t="s">
        <v>14</v>
      </c>
      <c r="E14" s="19">
        <v>65000</v>
      </c>
      <c r="F14" s="1"/>
      <c r="H14" s="9">
        <v>3</v>
      </c>
      <c r="I14" s="10">
        <v>10</v>
      </c>
      <c r="J14" s="10">
        <v>30</v>
      </c>
      <c r="K14" s="10">
        <v>50</v>
      </c>
      <c r="L14" s="24">
        <f t="shared" si="0"/>
        <v>15000</v>
      </c>
      <c r="M14" s="23"/>
      <c r="N14" s="23"/>
      <c r="O14" s="27"/>
      <c r="P14" s="28"/>
      <c r="Q14" s="29"/>
    </row>
    <row r="15" spans="2:17" ht="18.75" x14ac:dyDescent="0.25">
      <c r="B15" s="52"/>
      <c r="C15" s="7" t="s">
        <v>63</v>
      </c>
      <c r="D15" s="7" t="s">
        <v>42</v>
      </c>
      <c r="E15" s="19">
        <v>3500</v>
      </c>
      <c r="F15" s="1"/>
      <c r="H15" s="9">
        <v>4</v>
      </c>
      <c r="I15" s="10">
        <v>35</v>
      </c>
      <c r="J15" s="10">
        <v>16</v>
      </c>
      <c r="K15" s="10">
        <v>45</v>
      </c>
      <c r="L15" s="24">
        <f t="shared" si="0"/>
        <v>25200</v>
      </c>
      <c r="M15" s="23"/>
      <c r="N15" s="23"/>
    </row>
    <row r="16" spans="2:17" ht="16.5" thickBot="1" x14ac:dyDescent="0.3">
      <c r="B16" s="52"/>
      <c r="C16" s="32" t="s">
        <v>17</v>
      </c>
      <c r="D16" s="32"/>
      <c r="E16" s="33">
        <f>SUM(E11:E15)</f>
        <v>157000</v>
      </c>
      <c r="F16" s="1"/>
      <c r="H16" s="9">
        <v>5</v>
      </c>
      <c r="I16" s="10">
        <v>65</v>
      </c>
      <c r="J16" s="10">
        <v>11</v>
      </c>
      <c r="K16" s="10">
        <v>60</v>
      </c>
      <c r="L16" s="24">
        <f t="shared" si="0"/>
        <v>42900</v>
      </c>
      <c r="M16" s="23"/>
      <c r="N16" s="23"/>
    </row>
    <row r="17" spans="2:17" x14ac:dyDescent="0.25">
      <c r="B17" s="52"/>
      <c r="C17" s="7"/>
      <c r="D17" s="7"/>
      <c r="E17" s="19"/>
      <c r="F17" s="1"/>
      <c r="H17" s="9"/>
      <c r="I17" s="10"/>
      <c r="J17" s="10"/>
      <c r="K17" s="10"/>
      <c r="L17" s="24"/>
      <c r="M17" s="23"/>
      <c r="N17" s="23"/>
      <c r="O17" s="76" t="s">
        <v>38</v>
      </c>
      <c r="P17" s="77"/>
      <c r="Q17" s="78"/>
    </row>
    <row r="18" spans="2:17" ht="16.5" thickBot="1" x14ac:dyDescent="0.3">
      <c r="B18" s="52" t="s">
        <v>33</v>
      </c>
      <c r="C18" s="50"/>
      <c r="D18" s="50"/>
      <c r="E18" s="51"/>
      <c r="F18" s="1"/>
      <c r="H18" s="9"/>
      <c r="I18" s="91">
        <f>SUM(I12:I17)</f>
        <v>205</v>
      </c>
      <c r="J18" s="10"/>
      <c r="K18" s="10"/>
      <c r="L18" s="30">
        <f>SUM(L12:L17)</f>
        <v>157850</v>
      </c>
      <c r="M18" s="23"/>
      <c r="N18" s="23"/>
      <c r="O18" s="9"/>
      <c r="P18" s="11"/>
      <c r="Q18" s="12"/>
    </row>
    <row r="19" spans="2:17" ht="17.25" thickTop="1" thickBot="1" x14ac:dyDescent="0.3">
      <c r="B19" s="52"/>
      <c r="C19" s="7" t="s">
        <v>65</v>
      </c>
      <c r="D19" s="7" t="s">
        <v>47</v>
      </c>
      <c r="E19" s="19">
        <v>60000</v>
      </c>
      <c r="F19" s="1"/>
      <c r="H19" s="27"/>
      <c r="I19" s="31"/>
      <c r="J19" s="31"/>
      <c r="K19" s="31"/>
      <c r="L19" s="29"/>
      <c r="M19" s="54"/>
      <c r="N19" s="54"/>
      <c r="O19" s="9"/>
      <c r="P19" s="17" t="s">
        <v>7</v>
      </c>
      <c r="Q19" s="18">
        <f>Q10</f>
        <v>14.12</v>
      </c>
    </row>
    <row r="20" spans="2:17" x14ac:dyDescent="0.25">
      <c r="B20" s="52"/>
      <c r="C20" s="7" t="s">
        <v>29</v>
      </c>
      <c r="D20" s="7" t="s">
        <v>34</v>
      </c>
      <c r="E20" s="19">
        <v>3000</v>
      </c>
      <c r="F20" s="1"/>
      <c r="H20" s="4"/>
      <c r="J20" s="1"/>
      <c r="L20" s="4"/>
      <c r="M20" s="11"/>
      <c r="N20" s="11"/>
      <c r="O20" s="92"/>
      <c r="P20" s="17" t="s">
        <v>13</v>
      </c>
      <c r="Q20" s="18">
        <f>-K44</f>
        <v>1.3465254545454546</v>
      </c>
    </row>
    <row r="21" spans="2:17" ht="16.5" thickBot="1" x14ac:dyDescent="0.3">
      <c r="B21" s="52"/>
      <c r="C21" s="7" t="s">
        <v>28</v>
      </c>
      <c r="D21" s="7" t="s">
        <v>44</v>
      </c>
      <c r="E21" s="19">
        <v>120000</v>
      </c>
      <c r="F21" s="1"/>
      <c r="H21" s="4"/>
      <c r="J21" s="1"/>
      <c r="L21" s="4"/>
      <c r="N21" s="1"/>
      <c r="O21" s="9"/>
      <c r="P21" s="17" t="s">
        <v>15</v>
      </c>
      <c r="Q21" s="18">
        <v>0</v>
      </c>
    </row>
    <row r="22" spans="2:17" ht="16.5" thickBot="1" x14ac:dyDescent="0.3">
      <c r="B22" s="52"/>
      <c r="C22" s="7" t="s">
        <v>43</v>
      </c>
      <c r="D22" s="7" t="s">
        <v>35</v>
      </c>
      <c r="E22" s="19">
        <v>7500</v>
      </c>
      <c r="F22" s="1"/>
      <c r="H22" s="85" t="s">
        <v>18</v>
      </c>
      <c r="I22" s="86"/>
      <c r="J22" s="86"/>
      <c r="K22" s="87"/>
      <c r="L22" s="4"/>
      <c r="N22" s="1"/>
      <c r="O22" s="9"/>
      <c r="P22" s="25" t="s">
        <v>16</v>
      </c>
      <c r="Q22" s="26">
        <f>SUM(Q19:Q21)</f>
        <v>15.466525454545454</v>
      </c>
    </row>
    <row r="23" spans="2:17" ht="17.25" thickTop="1" thickBot="1" x14ac:dyDescent="0.3">
      <c r="B23" s="52"/>
      <c r="C23" s="32" t="s">
        <v>48</v>
      </c>
      <c r="D23" s="32"/>
      <c r="E23" s="33">
        <f>SUM(E19:E22)</f>
        <v>190500</v>
      </c>
      <c r="F23" s="1"/>
      <c r="H23" s="9"/>
      <c r="I23" s="10"/>
      <c r="J23" s="11"/>
      <c r="K23" s="12"/>
      <c r="L23" s="4"/>
      <c r="M23" s="1"/>
      <c r="N23" s="1"/>
      <c r="O23" s="27"/>
      <c r="P23" s="28"/>
      <c r="Q23" s="29"/>
    </row>
    <row r="24" spans="2:17" x14ac:dyDescent="0.25">
      <c r="B24" s="52"/>
      <c r="C24" s="7"/>
      <c r="D24" s="7"/>
      <c r="E24" s="19"/>
      <c r="F24" s="1"/>
      <c r="H24" s="9"/>
      <c r="I24" s="10"/>
      <c r="J24" s="35" t="s">
        <v>20</v>
      </c>
      <c r="K24" s="36">
        <f>E35</f>
        <v>658000</v>
      </c>
      <c r="L24" s="4"/>
      <c r="M24" s="1"/>
      <c r="N24" s="1"/>
    </row>
    <row r="25" spans="2:17" ht="16.5" thickBot="1" x14ac:dyDescent="0.3">
      <c r="B25" s="52" t="s">
        <v>22</v>
      </c>
      <c r="C25" s="50"/>
      <c r="D25" s="50"/>
      <c r="E25" s="51"/>
      <c r="F25" s="1"/>
      <c r="H25" s="37"/>
      <c r="I25" s="15"/>
      <c r="J25" s="35" t="s">
        <v>11</v>
      </c>
      <c r="K25" s="38">
        <f>L18</f>
        <v>157850</v>
      </c>
      <c r="L25" s="4"/>
      <c r="M25" s="1"/>
      <c r="N25" s="1"/>
    </row>
    <row r="26" spans="2:17" ht="19.5" thickBot="1" x14ac:dyDescent="0.3">
      <c r="B26" s="52"/>
      <c r="C26" s="7" t="s">
        <v>66</v>
      </c>
      <c r="D26" s="7" t="s">
        <v>74</v>
      </c>
      <c r="E26" s="19">
        <v>80000</v>
      </c>
      <c r="F26" s="1"/>
      <c r="H26" s="37"/>
      <c r="I26" s="39"/>
      <c r="J26" s="40" t="s">
        <v>24</v>
      </c>
      <c r="K26" s="26">
        <f>K24/K25</f>
        <v>4.1685144124168518</v>
      </c>
      <c r="L26" s="4"/>
      <c r="M26" s="1"/>
      <c r="N26" s="1"/>
      <c r="O26" s="76" t="s">
        <v>30</v>
      </c>
      <c r="P26" s="77"/>
      <c r="Q26" s="78"/>
    </row>
    <row r="27" spans="2:17" ht="17.25" thickTop="1" thickBot="1" x14ac:dyDescent="0.3">
      <c r="B27" s="52"/>
      <c r="C27" s="7" t="s">
        <v>45</v>
      </c>
      <c r="D27" s="7" t="s">
        <v>73</v>
      </c>
      <c r="E27" s="19">
        <v>40000</v>
      </c>
      <c r="F27" s="1"/>
      <c r="H27" s="27"/>
      <c r="I27" s="31"/>
      <c r="J27" s="28"/>
      <c r="K27" s="29"/>
      <c r="L27" s="4"/>
      <c r="M27" s="1"/>
      <c r="N27" s="1"/>
      <c r="O27" s="9"/>
      <c r="P27" s="11"/>
      <c r="Q27" s="12"/>
    </row>
    <row r="28" spans="2:17" ht="18.75" x14ac:dyDescent="0.25">
      <c r="B28" s="52"/>
      <c r="C28" s="7" t="s">
        <v>78</v>
      </c>
      <c r="D28" s="7" t="s">
        <v>71</v>
      </c>
      <c r="E28" s="19">
        <v>0</v>
      </c>
      <c r="F28" s="1"/>
      <c r="G28" s="34"/>
      <c r="H28" s="10"/>
      <c r="I28" s="10"/>
      <c r="J28" s="11"/>
      <c r="K28" s="11"/>
      <c r="L28" s="4"/>
      <c r="M28" s="1"/>
      <c r="N28" s="1"/>
      <c r="O28" s="9"/>
      <c r="P28" s="17" t="s">
        <v>31</v>
      </c>
      <c r="Q28" s="18">
        <v>13</v>
      </c>
    </row>
    <row r="29" spans="2:17" ht="19.5" thickBot="1" x14ac:dyDescent="0.3">
      <c r="B29" s="52"/>
      <c r="C29" s="7" t="s">
        <v>79</v>
      </c>
      <c r="D29" s="7" t="s">
        <v>46</v>
      </c>
      <c r="E29" s="19">
        <v>30000</v>
      </c>
      <c r="F29" s="1"/>
      <c r="H29" s="10"/>
      <c r="I29" s="10"/>
      <c r="J29" s="11"/>
      <c r="K29" s="11"/>
      <c r="L29" s="4"/>
      <c r="M29" s="1"/>
      <c r="N29" s="1"/>
      <c r="O29" s="9"/>
      <c r="P29" s="17" t="s">
        <v>32</v>
      </c>
      <c r="Q29" s="18">
        <f>+Q28*0.38</f>
        <v>4.9400000000000004</v>
      </c>
    </row>
    <row r="30" spans="2:17" ht="19.5" thickBot="1" x14ac:dyDescent="0.3">
      <c r="B30" s="52"/>
      <c r="C30" s="7" t="s">
        <v>80</v>
      </c>
      <c r="D30" s="7" t="s">
        <v>72</v>
      </c>
      <c r="E30" s="19">
        <v>5500</v>
      </c>
      <c r="F30" s="1"/>
      <c r="H30" s="85" t="s">
        <v>27</v>
      </c>
      <c r="I30" s="88"/>
      <c r="J30" s="88"/>
      <c r="K30" s="89"/>
      <c r="L30" s="4"/>
      <c r="N30" s="1"/>
      <c r="O30" s="9"/>
      <c r="P30" s="25" t="s">
        <v>16</v>
      </c>
      <c r="Q30" s="26">
        <f>SUM(Q28:Q29)</f>
        <v>17.940000000000001</v>
      </c>
    </row>
    <row r="31" spans="2:17" ht="20.25" thickTop="1" thickBot="1" x14ac:dyDescent="0.3">
      <c r="B31" s="52"/>
      <c r="C31" s="7" t="s">
        <v>81</v>
      </c>
      <c r="D31" s="7" t="s">
        <v>75</v>
      </c>
      <c r="E31" s="19">
        <v>20000</v>
      </c>
      <c r="F31" s="1"/>
      <c r="H31" s="9"/>
      <c r="I31" s="10"/>
      <c r="J31" s="11"/>
      <c r="K31" s="12"/>
      <c r="L31" s="4"/>
      <c r="N31" s="1"/>
      <c r="O31" s="27"/>
      <c r="P31" s="28"/>
      <c r="Q31" s="29"/>
    </row>
    <row r="32" spans="2:17" ht="18.75" x14ac:dyDescent="0.25">
      <c r="B32" s="52"/>
      <c r="C32" s="7" t="s">
        <v>82</v>
      </c>
      <c r="D32" s="7" t="s">
        <v>76</v>
      </c>
      <c r="E32" s="19">
        <v>135000</v>
      </c>
      <c r="F32" s="1"/>
      <c r="H32" s="9"/>
      <c r="I32" s="10"/>
      <c r="J32" s="35" t="s">
        <v>37</v>
      </c>
      <c r="K32" s="18">
        <f>+(E16-E14-E15+E19+E20)/L18</f>
        <v>0.95977193538169148</v>
      </c>
      <c r="L32" s="4"/>
      <c r="M32" s="42"/>
      <c r="N32" s="2"/>
    </row>
    <row r="33" spans="1:18" x14ac:dyDescent="0.25">
      <c r="B33" s="52"/>
      <c r="C33" s="32" t="s">
        <v>26</v>
      </c>
      <c r="D33" s="32"/>
      <c r="E33" s="33">
        <f>SUM(E26:E32)</f>
        <v>310500</v>
      </c>
      <c r="F33" s="1"/>
      <c r="H33" s="9"/>
      <c r="I33" s="10"/>
      <c r="J33" s="35" t="s">
        <v>49</v>
      </c>
      <c r="K33" s="18">
        <f>+(E21+E22)/L18</f>
        <v>0.80772885650934434</v>
      </c>
      <c r="L33" s="4"/>
      <c r="M33" s="42"/>
      <c r="N33" s="2"/>
    </row>
    <row r="34" spans="1:18" x14ac:dyDescent="0.25">
      <c r="B34" s="52"/>
      <c r="C34" s="7"/>
      <c r="D34" s="7"/>
      <c r="E34" s="19"/>
      <c r="F34" s="1"/>
      <c r="H34" s="9"/>
      <c r="I34" s="10"/>
      <c r="J34" s="35" t="s">
        <v>50</v>
      </c>
      <c r="K34" s="18">
        <f>+(E14+E15+E33)/L18</f>
        <v>2.4010136205258155</v>
      </c>
      <c r="L34" s="4"/>
      <c r="M34" s="42"/>
      <c r="N34" s="2"/>
    </row>
    <row r="35" spans="1:18" ht="16.5" thickBot="1" x14ac:dyDescent="0.3">
      <c r="B35" s="52"/>
      <c r="C35" s="11"/>
      <c r="D35" s="45" t="s">
        <v>40</v>
      </c>
      <c r="E35" s="46">
        <f>+E16+E23+E33</f>
        <v>658000</v>
      </c>
      <c r="F35" s="1"/>
      <c r="H35" s="9"/>
      <c r="I35" s="43"/>
      <c r="J35" s="40" t="s">
        <v>24</v>
      </c>
      <c r="K35" s="44">
        <f>SUM(K32:K34)</f>
        <v>4.1685144124168509</v>
      </c>
      <c r="L35" s="4"/>
      <c r="M35" s="42"/>
      <c r="N35" s="2"/>
    </row>
    <row r="36" spans="1:18" ht="17.25" thickTop="1" thickBot="1" x14ac:dyDescent="0.3">
      <c r="B36" s="53"/>
      <c r="C36" s="47"/>
      <c r="D36" s="47"/>
      <c r="E36" s="48"/>
      <c r="F36" s="1"/>
      <c r="H36" s="27"/>
      <c r="I36" s="31"/>
      <c r="J36" s="28"/>
      <c r="K36" s="29"/>
      <c r="L36" s="4"/>
      <c r="M36" s="42"/>
      <c r="N36" s="2"/>
    </row>
    <row r="37" spans="1:18" x14ac:dyDescent="0.25">
      <c r="B37" s="5"/>
      <c r="C37" s="2"/>
      <c r="E37" s="3"/>
      <c r="F37" s="1"/>
      <c r="H37" s="4"/>
      <c r="J37" s="1"/>
      <c r="L37" s="4"/>
      <c r="M37" s="42"/>
      <c r="N37" s="2"/>
    </row>
    <row r="38" spans="1:18" ht="16.5" thickBot="1" x14ac:dyDescent="0.3">
      <c r="B38" s="5"/>
      <c r="C38" s="2"/>
      <c r="E38" s="3"/>
      <c r="F38" s="1"/>
      <c r="H38" s="4"/>
      <c r="J38" s="1"/>
      <c r="L38" s="4"/>
      <c r="M38" s="42"/>
      <c r="N38" s="2"/>
    </row>
    <row r="39" spans="1:18" ht="18.75" x14ac:dyDescent="0.25">
      <c r="A39" s="2"/>
      <c r="B39" s="57" t="s">
        <v>54</v>
      </c>
      <c r="C39" s="61" t="s">
        <v>55</v>
      </c>
      <c r="D39" s="61"/>
      <c r="E39" s="61"/>
      <c r="F39" s="2"/>
      <c r="H39" s="82" t="s">
        <v>83</v>
      </c>
      <c r="I39" s="83"/>
      <c r="J39" s="83"/>
      <c r="K39" s="84"/>
      <c r="L39" s="4"/>
      <c r="M39" s="42"/>
      <c r="N39" s="2"/>
    </row>
    <row r="40" spans="1:18" ht="15" x14ac:dyDescent="0.2">
      <c r="A40" s="2"/>
      <c r="B40" s="60">
        <v>1</v>
      </c>
      <c r="C40" s="59" t="s">
        <v>60</v>
      </c>
      <c r="D40" s="59"/>
      <c r="E40" s="59"/>
      <c r="F40" s="2"/>
      <c r="H40" s="9"/>
      <c r="I40" s="10"/>
      <c r="J40" s="11"/>
      <c r="K40" s="12"/>
      <c r="L40" s="4"/>
      <c r="M40" s="42"/>
      <c r="N40" s="2"/>
      <c r="P40" s="2"/>
      <c r="Q40" s="2"/>
    </row>
    <row r="41" spans="1:18" ht="15" x14ac:dyDescent="0.2">
      <c r="A41" s="2"/>
      <c r="B41" s="60"/>
      <c r="C41" s="59"/>
      <c r="D41" s="59"/>
      <c r="E41" s="59"/>
      <c r="F41" s="2"/>
      <c r="H41" s="9"/>
      <c r="I41" s="10"/>
      <c r="J41" s="35" t="s">
        <v>19</v>
      </c>
      <c r="K41" s="36">
        <f>-(L18*Q10)*0.0765</f>
        <v>-170506.413</v>
      </c>
      <c r="L41" s="4"/>
      <c r="M41" s="42"/>
      <c r="N41" s="2"/>
      <c r="P41" s="2"/>
      <c r="Q41" s="2"/>
    </row>
    <row r="42" spans="1:18" ht="15.6" customHeight="1" x14ac:dyDescent="0.2">
      <c r="A42" s="2"/>
      <c r="B42" s="60"/>
      <c r="C42" s="59"/>
      <c r="D42" s="59"/>
      <c r="E42" s="59"/>
      <c r="F42" s="2"/>
      <c r="H42" s="9"/>
      <c r="I42" s="10"/>
      <c r="J42" s="35" t="s">
        <v>21</v>
      </c>
      <c r="K42" s="36">
        <f>I18*-42</f>
        <v>-8610</v>
      </c>
      <c r="L42" s="4"/>
      <c r="N42" s="1"/>
      <c r="P42" s="2"/>
      <c r="Q42" s="2"/>
    </row>
    <row r="43" spans="1:18" s="2" customFormat="1" ht="15.6" customHeight="1" x14ac:dyDescent="0.2">
      <c r="B43" s="60"/>
      <c r="C43" s="59"/>
      <c r="D43" s="59"/>
      <c r="E43" s="59"/>
      <c r="G43" s="1"/>
      <c r="H43" s="9"/>
      <c r="I43" s="10"/>
      <c r="J43" s="35" t="s">
        <v>23</v>
      </c>
      <c r="K43" s="36">
        <f>-(L18*Q10)*0.015</f>
        <v>-33432.629999999997</v>
      </c>
      <c r="L43" s="4"/>
      <c r="M43" s="4"/>
      <c r="N43" s="1"/>
      <c r="O43" s="1"/>
      <c r="R43" s="1"/>
    </row>
    <row r="44" spans="1:18" s="2" customFormat="1" thickBot="1" x14ac:dyDescent="0.25">
      <c r="B44" s="70">
        <v>2</v>
      </c>
      <c r="C44" s="62" t="s">
        <v>62</v>
      </c>
      <c r="D44" s="58"/>
      <c r="E44" s="63"/>
      <c r="G44" s="1"/>
      <c r="H44" s="9"/>
      <c r="I44" s="43"/>
      <c r="J44" s="40" t="s">
        <v>25</v>
      </c>
      <c r="K44" s="26">
        <f>SUM(K41:K43)/L18</f>
        <v>-1.3465254545454546</v>
      </c>
      <c r="L44" s="4"/>
      <c r="M44" s="4"/>
      <c r="N44" s="1"/>
    </row>
    <row r="45" spans="1:18" s="2" customFormat="1" ht="16.5" thickTop="1" thickBot="1" x14ac:dyDescent="0.25">
      <c r="B45" s="71"/>
      <c r="C45" s="64"/>
      <c r="D45" s="65"/>
      <c r="E45" s="66"/>
      <c r="H45" s="27"/>
      <c r="I45" s="31"/>
      <c r="J45" s="41"/>
      <c r="K45" s="29"/>
      <c r="L45" s="4"/>
      <c r="M45" s="4"/>
      <c r="N45" s="1"/>
    </row>
    <row r="46" spans="1:18" s="2" customFormat="1" ht="15" x14ac:dyDescent="0.2">
      <c r="B46" s="71"/>
      <c r="C46" s="64"/>
      <c r="D46" s="65"/>
      <c r="E46" s="66"/>
      <c r="H46" s="4"/>
      <c r="I46" s="4"/>
      <c r="J46" s="1"/>
      <c r="K46" s="1"/>
      <c r="L46" s="4"/>
      <c r="M46" s="4"/>
      <c r="N46" s="1"/>
    </row>
    <row r="47" spans="1:18" s="2" customFormat="1" ht="15" x14ac:dyDescent="0.2">
      <c r="A47" s="1"/>
      <c r="B47" s="72"/>
      <c r="C47" s="67"/>
      <c r="D47" s="68"/>
      <c r="E47" s="69"/>
      <c r="F47" s="3"/>
      <c r="H47" s="42"/>
      <c r="I47" s="42"/>
      <c r="L47" s="4"/>
      <c r="M47" s="4"/>
      <c r="N47" s="1"/>
    </row>
    <row r="48" spans="1:18" s="2" customFormat="1" ht="15.6" customHeight="1" x14ac:dyDescent="0.2">
      <c r="A48" s="1"/>
      <c r="B48" s="60">
        <v>3</v>
      </c>
      <c r="C48" s="59" t="s">
        <v>64</v>
      </c>
      <c r="D48" s="59"/>
      <c r="E48" s="59"/>
      <c r="F48" s="3"/>
      <c r="G48" s="1"/>
      <c r="I48" s="42"/>
      <c r="J48" s="42"/>
      <c r="L48" s="42"/>
      <c r="M48" s="4"/>
      <c r="N48" s="1"/>
      <c r="P48" s="1"/>
      <c r="Q48" s="1"/>
    </row>
    <row r="49" spans="1:19" s="2" customFormat="1" ht="15" x14ac:dyDescent="0.2">
      <c r="A49" s="1"/>
      <c r="B49" s="60"/>
      <c r="C49" s="59"/>
      <c r="D49" s="59"/>
      <c r="E49" s="59"/>
      <c r="F49" s="3"/>
      <c r="G49" s="1"/>
      <c r="I49" s="42"/>
      <c r="J49" s="42"/>
      <c r="L49" s="42"/>
      <c r="M49" s="4"/>
      <c r="N49" s="1"/>
      <c r="P49" s="1"/>
      <c r="Q49" s="1"/>
    </row>
    <row r="50" spans="1:19" s="2" customFormat="1" ht="15" x14ac:dyDescent="0.2">
      <c r="A50" s="1"/>
      <c r="B50" s="60">
        <v>4</v>
      </c>
      <c r="C50" s="59" t="s">
        <v>77</v>
      </c>
      <c r="D50" s="59"/>
      <c r="E50" s="59"/>
      <c r="F50" s="3"/>
      <c r="G50" s="1"/>
      <c r="I50" s="42"/>
      <c r="J50" s="42"/>
      <c r="L50" s="42"/>
      <c r="M50" s="4"/>
      <c r="N50" s="1"/>
      <c r="P50" s="1"/>
      <c r="Q50" s="1"/>
      <c r="S50" s="1"/>
    </row>
    <row r="51" spans="1:19" ht="15" x14ac:dyDescent="0.2">
      <c r="B51" s="60"/>
      <c r="C51" s="59"/>
      <c r="D51" s="59"/>
      <c r="E51" s="59"/>
      <c r="H51" s="2"/>
      <c r="I51" s="42"/>
      <c r="J51" s="42"/>
      <c r="K51" s="2"/>
      <c r="L51" s="2"/>
      <c r="M51" s="42"/>
      <c r="O51" s="2"/>
      <c r="R51" s="2"/>
    </row>
    <row r="52" spans="1:19" ht="15" x14ac:dyDescent="0.2">
      <c r="B52" s="60"/>
      <c r="C52" s="59"/>
      <c r="D52" s="59"/>
      <c r="E52" s="59"/>
      <c r="H52" s="2"/>
      <c r="I52" s="42"/>
      <c r="J52" s="42"/>
      <c r="K52" s="2"/>
      <c r="L52" s="2"/>
      <c r="M52" s="42"/>
    </row>
    <row r="53" spans="1:19" ht="15" x14ac:dyDescent="0.2">
      <c r="B53" s="60"/>
      <c r="C53" s="59"/>
      <c r="D53" s="59"/>
      <c r="E53" s="59"/>
      <c r="H53" s="2"/>
      <c r="I53" s="42"/>
      <c r="J53" s="42"/>
      <c r="K53" s="2"/>
      <c r="L53" s="2"/>
      <c r="M53" s="42"/>
    </row>
    <row r="54" spans="1:19" ht="15" x14ac:dyDescent="0.2">
      <c r="B54" s="60">
        <v>5</v>
      </c>
      <c r="C54" s="59" t="s">
        <v>84</v>
      </c>
      <c r="D54" s="59"/>
      <c r="E54" s="59"/>
      <c r="S54" s="2"/>
    </row>
    <row r="55" spans="1:19" ht="15" x14ac:dyDescent="0.2">
      <c r="B55" s="60"/>
      <c r="C55" s="59"/>
      <c r="D55" s="59"/>
      <c r="E55" s="59"/>
      <c r="S55" s="2"/>
    </row>
    <row r="56" spans="1:19" ht="15" x14ac:dyDescent="0.2">
      <c r="B56" s="56"/>
      <c r="C56" s="56"/>
      <c r="D56" s="56"/>
      <c r="E56" s="56"/>
      <c r="S56" s="2"/>
    </row>
    <row r="57" spans="1:19" ht="15" x14ac:dyDescent="0.2">
      <c r="B57" s="56"/>
      <c r="C57" s="56"/>
      <c r="D57" s="56"/>
      <c r="E57" s="56"/>
      <c r="S57" s="2"/>
    </row>
    <row r="58" spans="1:19" ht="15" x14ac:dyDescent="0.2">
      <c r="B58" s="56"/>
      <c r="C58" s="56"/>
      <c r="D58" s="56"/>
      <c r="E58" s="56"/>
      <c r="S58" s="2"/>
    </row>
    <row r="59" spans="1:19" ht="15" x14ac:dyDescent="0.2">
      <c r="B59" s="56"/>
      <c r="C59" s="56"/>
      <c r="D59" s="56"/>
      <c r="E59" s="56"/>
      <c r="S59" s="2"/>
    </row>
    <row r="60" spans="1:19" ht="15" x14ac:dyDescent="0.2">
      <c r="B60" s="56"/>
      <c r="C60" s="56"/>
      <c r="D60" s="56"/>
      <c r="E60" s="56"/>
    </row>
    <row r="61" spans="1:19" ht="15" x14ac:dyDescent="0.2">
      <c r="B61" s="56"/>
      <c r="C61" s="56"/>
      <c r="D61" s="56"/>
      <c r="E61" s="56"/>
    </row>
    <row r="62" spans="1:19" ht="15" x14ac:dyDescent="0.2">
      <c r="B62" s="56"/>
      <c r="C62" s="56"/>
      <c r="D62" s="56"/>
      <c r="E62" s="56"/>
    </row>
    <row r="63" spans="1:19" ht="15" x14ac:dyDescent="0.2">
      <c r="B63" s="56"/>
      <c r="C63" s="56"/>
      <c r="D63" s="56"/>
      <c r="E63" s="56"/>
    </row>
    <row r="64" spans="1:19" ht="15" x14ac:dyDescent="0.2">
      <c r="B64" s="56"/>
      <c r="C64" s="56"/>
      <c r="D64" s="56"/>
      <c r="E64" s="56"/>
    </row>
    <row r="65" spans="2:5" ht="15" x14ac:dyDescent="0.2">
      <c r="B65" s="56"/>
      <c r="C65" s="56"/>
      <c r="D65" s="56"/>
      <c r="E65" s="56"/>
    </row>
    <row r="66" spans="2:5" ht="15" x14ac:dyDescent="0.2">
      <c r="B66" s="56"/>
      <c r="C66" s="56"/>
      <c r="D66" s="56"/>
      <c r="E66" s="56"/>
    </row>
    <row r="67" spans="2:5" x14ac:dyDescent="0.25">
      <c r="B67" s="56"/>
    </row>
    <row r="68" spans="2:5" x14ac:dyDescent="0.25">
      <c r="B68" s="56"/>
    </row>
    <row r="69" spans="2:5" x14ac:dyDescent="0.25">
      <c r="B69" s="56"/>
    </row>
  </sheetData>
  <mergeCells count="24">
    <mergeCell ref="O8:Q8"/>
    <mergeCell ref="H8:L8"/>
    <mergeCell ref="H39:K39"/>
    <mergeCell ref="H22:K22"/>
    <mergeCell ref="H30:K30"/>
    <mergeCell ref="O26:Q26"/>
    <mergeCell ref="O17:Q17"/>
    <mergeCell ref="C1:E1"/>
    <mergeCell ref="C2:E2"/>
    <mergeCell ref="C3:E3"/>
    <mergeCell ref="C4:E4"/>
    <mergeCell ref="B8:E8"/>
    <mergeCell ref="C5:E5"/>
    <mergeCell ref="C48:E49"/>
    <mergeCell ref="B48:B49"/>
    <mergeCell ref="C39:E39"/>
    <mergeCell ref="C50:E53"/>
    <mergeCell ref="B50:B53"/>
    <mergeCell ref="C40:E43"/>
    <mergeCell ref="B40:B43"/>
    <mergeCell ref="C44:E47"/>
    <mergeCell ref="B44:B47"/>
    <mergeCell ref="C54:E55"/>
    <mergeCell ref="B54:B55"/>
  </mergeCells>
  <pageMargins left="0.5" right="0.5" top="0.5" bottom="0.5" header="0.5" footer="0.5"/>
  <pageSetup scale="5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NCAE Template</vt:lpstr>
      <vt:lpstr>'NCAE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Ayres</dc:creator>
  <cp:lastModifiedBy>Ryan Ayres</cp:lastModifiedBy>
  <cp:lastPrinted>2018-12-04T20:22:08Z</cp:lastPrinted>
  <dcterms:created xsi:type="dcterms:W3CDTF">2018-09-18T18:47:23Z</dcterms:created>
  <dcterms:modified xsi:type="dcterms:W3CDTF">2018-12-04T20:34:08Z</dcterms:modified>
</cp:coreProperties>
</file>